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<sst xmlns="http://schemas.openxmlformats.org/spreadsheetml/2006/main" count="172" uniqueCount="123">
  <si>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</si>
  <si>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</si>
  <si>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</si>
  <si>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</si>
  <si>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</si>
  <si>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</si>
  <si>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</si>
  <si>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</si>
  <si>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</si>
  <si>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</si>
  <si>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</si>
  <si>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</si>
  <si>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</si>
  <si>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</si>
  <si>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</si>
  <si>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</si>
  <si>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</si>
  <si>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</si>
  <si>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</si>
  <si>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</si>
  <si>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</si>
  <si>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</si>
  <si>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</si>
  <si>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</si>
  <si>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</si>
  <si>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</si>
  <si>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</si>
  <si>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</si>
  <si>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</si>
  <si>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</si>
  <si>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</si>
  <si>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</si>
  <si>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</si>
  <si>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</si>
  <si>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</si>
  <si>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</si>
  <si>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</si>
  <si>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</si>
  <si>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</si>
  <si>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</si>
  <si>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</si>
  <si>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</si>
  <si>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</si>
  <si>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</si>
  <si>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</si>
  <si>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</si>
  <si>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</si>
  <si>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</si>
  <si>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</si>
  <si>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</si>
  <si>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</si>
  <si>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</si>
  <si>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</si>
  <si>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</si>
  <si>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</si>
  <si>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</si>
  <si>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</si>
  <si>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</si>
  <si>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</si>
  <si>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</si>
  <si>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</si>
  <si>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</si>
  <si>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</si>
  <si>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</si>
  <si>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</si>
  <si>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</si>
  <si>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</si>
  <si>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</si>
  <si>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</si>
  <si>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</si>
  <si>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</si>
  <si>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</si>
  <si>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</si>
  <si>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</si>
  <si>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</si>
  <si>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</si>
  <si>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</si>
  <si>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</si>
  <si>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</si>
  <si>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</si>
  <si>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</si>
  <si>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</si>
  <si>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</si>
  <si>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</si>
  <si>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</si>
  <si>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</si>
  <si>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</si>
  <si>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</si>
  <si>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</si>
  <si>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</si>
  <si>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</si>
  <si>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</si>
  <si>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</si>
  <si>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</si>
  <si>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</si>
  <si>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</si>
  <si>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</si>
  <si>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</si>
  <si>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</si>
  <si>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</si>
  <si>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</si>
  <si>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</si>
  <si>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</si>
  <si>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</si>
  <si>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</si>
  <si>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</si>
  <si>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</si>
  <si>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</si>
  <si>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</si>
  <si>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</si>
  <si>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</si>
  <si>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</si>
  <si>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</si>
  <si>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</si>
  <si>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</si>
  <si>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</si>
  <si>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</si>
  <si>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</si>
  <si>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</si>
  <si>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</si>
  <si>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</si>
  <si>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</si>
  <si>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2016 рік станом на 28.07.2016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</si>
</sst>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50280428"/>
        <c:axId val="49870669"/>
      </c:bar3D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70669"/>
        <c:crosses val="autoZero"/>
        <c:auto val="1"/>
        <c:lblOffset val="100"/>
        <c:tickLblSkip val="1"/>
        <c:noMultiLvlLbl val="0"/>
      </c:catAx>
      <c:valAx>
        <c:axId val="49870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804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46182838"/>
        <c:axId val="12992359"/>
      </c:bar3D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92359"/>
        <c:crosses val="autoZero"/>
        <c:auto val="1"/>
        <c:lblOffset val="100"/>
        <c:tickLblSkip val="1"/>
        <c:noMultiLvlLbl val="0"/>
      </c:catAx>
      <c:valAx>
        <c:axId val="12992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828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49822368"/>
        <c:axId val="45748129"/>
      </c:bar3D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48129"/>
        <c:crosses val="autoZero"/>
        <c:auto val="1"/>
        <c:lblOffset val="100"/>
        <c:tickLblSkip val="1"/>
        <c:noMultiLvlLbl val="0"/>
      </c:catAx>
      <c:valAx>
        <c:axId val="45748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223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9079978"/>
        <c:axId val="14610939"/>
      </c:bar3DChart>
      <c:catAx>
        <c:axId val="9079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10939"/>
        <c:crosses val="autoZero"/>
        <c:auto val="1"/>
        <c:lblOffset val="100"/>
        <c:tickLblSkip val="1"/>
        <c:noMultiLvlLbl val="0"/>
      </c:catAx>
      <c:valAx>
        <c:axId val="14610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799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64389588"/>
        <c:axId val="42635381"/>
      </c:bar3DChart>
      <c:catAx>
        <c:axId val="643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35381"/>
        <c:crosses val="autoZero"/>
        <c:auto val="1"/>
        <c:lblOffset val="100"/>
        <c:tickLblSkip val="2"/>
        <c:noMultiLvlLbl val="0"/>
      </c:catAx>
      <c:valAx>
        <c:axId val="42635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95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48174110"/>
        <c:axId val="30913807"/>
      </c:bar3DChart>
      <c:catAx>
        <c:axId val="48174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13807"/>
        <c:crosses val="autoZero"/>
        <c:auto val="1"/>
        <c:lblOffset val="100"/>
        <c:tickLblSkip val="1"/>
        <c:noMultiLvlLbl val="0"/>
      </c:catAx>
      <c:valAx>
        <c:axId val="30913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41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9788808"/>
        <c:axId val="20990409"/>
      </c:bar3DChart>
      <c:catAx>
        <c:axId val="978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990409"/>
        <c:crosses val="autoZero"/>
        <c:auto val="1"/>
        <c:lblOffset val="100"/>
        <c:tickLblSkip val="1"/>
        <c:noMultiLvlLbl val="0"/>
      </c:catAx>
      <c:valAx>
        <c:axId val="20990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88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54695954"/>
        <c:axId val="22501539"/>
      </c:bar3D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01539"/>
        <c:crosses val="autoZero"/>
        <c:auto val="1"/>
        <c:lblOffset val="100"/>
        <c:tickLblSkip val="1"/>
        <c:noMultiLvlLbl val="0"/>
      </c:catAx>
      <c:valAx>
        <c:axId val="22501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5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1187260"/>
        <c:axId val="10685341"/>
      </c:bar3DChart>
      <c:catAx>
        <c:axId val="118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85341"/>
        <c:crosses val="autoZero"/>
        <c:auto val="1"/>
        <c:lblOffset val="100"/>
        <c:tickLblSkip val="1"/>
        <c:noMultiLvlLbl val="0"/>
      </c:catAx>
      <c:valAx>
        <c:axId val="10685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2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v>272057.3</v>
      </c>
      <c r="C6" s="50">
        <f>426773.1+25+188.4+2200.9+6.1-1051.6+141.1</f>
        <v>428283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+1076.7</f>
        <v>247409.00000000003</v>
      </c>
      <c r="E6" s="3">
        <f>D6/D150*100</f>
        <v>30.94654585194405</v>
      </c>
      <c r="F6" s="3">
        <f>D6/B6*100</f>
        <v>90.94003358851243</v>
      </c>
      <c r="G6" s="3">
        <f aca="true" t="shared" si="0" ref="G6:G43">D6/C6*100</f>
        <v>57.7676442912747</v>
      </c>
      <c r="H6" s="51">
        <f>B6-D6</f>
        <v>24648.29999999996</v>
      </c>
      <c r="I6" s="51">
        <f aca="true" t="shared" si="1" ref="I6:I43">C6-D6</f>
        <v>180873.99999999997</v>
      </c>
    </row>
    <row r="7" spans="1:9" s="41" customFormat="1" ht="18.75">
      <c r="A7" s="112" t="s">
        <v>98</v>
      </c>
      <c r="B7" s="105">
        <v>121884.4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</f>
        <v>108947.09999999999</v>
      </c>
      <c r="E7" s="103">
        <f>D7/D6*100</f>
        <v>44.03522103076282</v>
      </c>
      <c r="F7" s="103">
        <f>D7/B7*100</f>
        <v>89.38559815694215</v>
      </c>
      <c r="G7" s="103">
        <f>D7/C7*100</f>
        <v>57.97577990009488</v>
      </c>
      <c r="H7" s="113">
        <f>B7-D7</f>
        <v>12937.300000000003</v>
      </c>
      <c r="I7" s="113">
        <f t="shared" si="1"/>
        <v>78971.2</v>
      </c>
    </row>
    <row r="8" spans="1:9" ht="18">
      <c r="A8" s="26" t="s">
        <v>3</v>
      </c>
      <c r="B8" s="46">
        <f>189226.3+17.8+3.9</f>
        <v>189247.99999999997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3665.2+5419.3+4645.9+6727.5+3.3+4022.1+5553.6+3348.6+2163.6+10156.4+7.2+0.6+10315.5+1+3228.6+8514.3+1326+3.5+12.8+5216.4+5594.6+5651.4+7023.1+2.4+8.5+10209.4+23441.7+11+0.7+1305.4+14.8+7741.1+6989.1+14284+12975.3+5001-0.2+978.2+60.6+1860.9+4481.8+5.3+3681.5+998.5</f>
        <v>186651.49999999994</v>
      </c>
      <c r="E8" s="1">
        <f>D8/D6*100</f>
        <v>75.44248592411752</v>
      </c>
      <c r="F8" s="1">
        <f>D8/B8*100</f>
        <v>98.62799078457894</v>
      </c>
      <c r="G8" s="1">
        <f t="shared" si="0"/>
        <v>62.61758525182365</v>
      </c>
      <c r="H8" s="48">
        <f>B8-D8</f>
        <v>2596.500000000029</v>
      </c>
      <c r="I8" s="48">
        <f t="shared" si="1"/>
        <v>111430.10000000003</v>
      </c>
    </row>
    <row r="9" spans="1:9" ht="18">
      <c r="A9" s="26" t="s">
        <v>2</v>
      </c>
      <c r="B9" s="46">
        <v>52.6</v>
      </c>
      <c r="C9" s="47">
        <v>85.7</v>
      </c>
      <c r="D9" s="48">
        <f>4+2.9+1.6+0.5+0.5+1.9+1.2+1.8+1.6+0.7+2+3.7+0.1+1.9+2.9+1.2+0.4+1.1+0.2+0.6+1.5+1.7+0.3+0.5+1.3</f>
        <v>36.099999999999994</v>
      </c>
      <c r="E9" s="12">
        <f>D9/D6*100</f>
        <v>0.01459122343972935</v>
      </c>
      <c r="F9" s="128">
        <f>D9/B9*100</f>
        <v>68.63117870722432</v>
      </c>
      <c r="G9" s="1">
        <f t="shared" si="0"/>
        <v>42.12368728121353</v>
      </c>
      <c r="H9" s="48">
        <f aca="true" t="shared" si="2" ref="H9:H43">B9-D9</f>
        <v>16.500000000000007</v>
      </c>
      <c r="I9" s="48">
        <f t="shared" si="1"/>
        <v>49.60000000000001</v>
      </c>
    </row>
    <row r="10" spans="1:9" ht="18">
      <c r="A10" s="26" t="s">
        <v>1</v>
      </c>
      <c r="B10" s="46">
        <v>18050.6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</f>
        <v>14413.900000000007</v>
      </c>
      <c r="E10" s="1">
        <f>D10/D6*100</f>
        <v>5.825940042601524</v>
      </c>
      <c r="F10" s="1">
        <f aca="true" t="shared" si="3" ref="F10:F41">D10/B10*100</f>
        <v>79.85274727709887</v>
      </c>
      <c r="G10" s="1">
        <f t="shared" si="0"/>
        <v>53.159575723600774</v>
      </c>
      <c r="H10" s="48">
        <f t="shared" si="2"/>
        <v>3636.6999999999916</v>
      </c>
      <c r="I10" s="48">
        <f t="shared" si="1"/>
        <v>12700.499999999995</v>
      </c>
    </row>
    <row r="11" spans="1:9" ht="18">
      <c r="A11" s="26" t="s">
        <v>0</v>
      </c>
      <c r="B11" s="46">
        <v>45460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</f>
        <v>31383.8</v>
      </c>
      <c r="E11" s="1">
        <f>D11/D6*100</f>
        <v>12.684987207417675</v>
      </c>
      <c r="F11" s="1">
        <f t="shared" si="3"/>
        <v>69.03607567091949</v>
      </c>
      <c r="G11" s="1">
        <f t="shared" si="0"/>
        <v>43.79860107068892</v>
      </c>
      <c r="H11" s="48">
        <f t="shared" si="2"/>
        <v>14076.2</v>
      </c>
      <c r="I11" s="48">
        <f t="shared" si="1"/>
        <v>40271</v>
      </c>
    </row>
    <row r="12" spans="1:9" ht="18">
      <c r="A12" s="26" t="s">
        <v>15</v>
      </c>
      <c r="B12" s="46">
        <v>8197.8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</f>
        <v>7464.300000000002</v>
      </c>
      <c r="E12" s="1">
        <f>D12/D6*100</f>
        <v>3.016988064298389</v>
      </c>
      <c r="F12" s="1">
        <f t="shared" si="3"/>
        <v>91.05247749396183</v>
      </c>
      <c r="G12" s="1">
        <f t="shared" si="0"/>
        <v>50.639755766621455</v>
      </c>
      <c r="H12" s="48">
        <f t="shared" si="2"/>
        <v>733.4999999999973</v>
      </c>
      <c r="I12" s="48">
        <f t="shared" si="1"/>
        <v>7275.699999999998</v>
      </c>
    </row>
    <row r="13" spans="1:9" ht="18.75" thickBot="1">
      <c r="A13" s="26" t="s">
        <v>34</v>
      </c>
      <c r="B13" s="47">
        <f>B6-B8-B9-B10-B11-B12</f>
        <v>11048.300000000014</v>
      </c>
      <c r="C13" s="47">
        <f>C6-C8-C9-C10-C11-C12</f>
        <v>16606.500000000015</v>
      </c>
      <c r="D13" s="47">
        <f>D6-D8-D9-D10-D11-D12</f>
        <v>7459.400000000079</v>
      </c>
      <c r="E13" s="1">
        <f>D13/D6*100</f>
        <v>3.01500753812516</v>
      </c>
      <c r="F13" s="1">
        <f t="shared" si="3"/>
        <v>67.516269471322</v>
      </c>
      <c r="G13" s="1">
        <f t="shared" si="0"/>
        <v>44.91855598711392</v>
      </c>
      <c r="H13" s="48">
        <f t="shared" si="2"/>
        <v>3588.899999999935</v>
      </c>
      <c r="I13" s="48">
        <f t="shared" si="1"/>
        <v>9147.099999999937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150808.3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+10779.3+6.2+53.7</f>
        <v>143357.2</v>
      </c>
      <c r="E18" s="3">
        <f>D18/D150*100</f>
        <v>17.931482537039127</v>
      </c>
      <c r="F18" s="3">
        <f>D18/B18*100</f>
        <v>95.05922419389385</v>
      </c>
      <c r="G18" s="3">
        <f t="shared" si="0"/>
        <v>56.40031788746469</v>
      </c>
      <c r="H18" s="51">
        <f>B18-D18</f>
        <v>7451.099999999977</v>
      </c>
      <c r="I18" s="51">
        <f t="shared" si="1"/>
        <v>110820.79999999999</v>
      </c>
    </row>
    <row r="19" spans="1:9" s="41" customFormat="1" ht="18.75">
      <c r="A19" s="112" t="s">
        <v>99</v>
      </c>
      <c r="B19" s="105">
        <v>110247.1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</f>
        <v>104776.9</v>
      </c>
      <c r="E19" s="103">
        <f>D19/D18*100</f>
        <v>73.08799279003773</v>
      </c>
      <c r="F19" s="103">
        <f t="shared" si="3"/>
        <v>95.03823683344051</v>
      </c>
      <c r="G19" s="103">
        <f t="shared" si="0"/>
        <v>54.874253692259344</v>
      </c>
      <c r="H19" s="113">
        <f t="shared" si="2"/>
        <v>5470.200000000012</v>
      </c>
      <c r="I19" s="113">
        <f t="shared" si="1"/>
        <v>86163.1</v>
      </c>
    </row>
    <row r="20" spans="1:9" ht="18">
      <c r="A20" s="26" t="s">
        <v>5</v>
      </c>
      <c r="B20" s="46">
        <f>110417.8+407.9</f>
        <v>110825.7</v>
      </c>
      <c r="C20" s="47">
        <v>186641.3</v>
      </c>
      <c r="D20" s="48">
        <f>5722.2+1+8655.9+32.9+2.4+5725.7+8251+357.7+0.1+5829.5+27.9+3957+4812.9+26.7+6036.7+16.8+6839+2416.2+22.3+6209+10229+319.3+6468+9728.3+1605.6+3790.5+3239.9+10406.4</f>
        <v>110729.9</v>
      </c>
      <c r="E20" s="1">
        <f>D20/D18*100</f>
        <v>77.24055715373905</v>
      </c>
      <c r="F20" s="1">
        <f t="shared" si="3"/>
        <v>99.9135579563224</v>
      </c>
      <c r="G20" s="1">
        <f t="shared" si="0"/>
        <v>59.32765148978281</v>
      </c>
      <c r="H20" s="48">
        <f t="shared" si="2"/>
        <v>95.80000000000291</v>
      </c>
      <c r="I20" s="48">
        <f t="shared" si="1"/>
        <v>75911.4</v>
      </c>
    </row>
    <row r="21" spans="1:9" ht="18">
      <c r="A21" s="26" t="s">
        <v>2</v>
      </c>
      <c r="B21" s="46">
        <f>13639.4+1135.3</f>
        <v>14774.699999999999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</f>
        <v>12661.100000000002</v>
      </c>
      <c r="E21" s="1">
        <f>D21/D18*100</f>
        <v>8.831854974846049</v>
      </c>
      <c r="F21" s="1">
        <f t="shared" si="3"/>
        <v>85.69446418539803</v>
      </c>
      <c r="G21" s="1">
        <f t="shared" si="0"/>
        <v>60.10748144948042</v>
      </c>
      <c r="H21" s="48">
        <f t="shared" si="2"/>
        <v>2113.5999999999967</v>
      </c>
      <c r="I21" s="48">
        <f t="shared" si="1"/>
        <v>8402.999999999996</v>
      </c>
    </row>
    <row r="22" spans="1:9" ht="18">
      <c r="A22" s="26" t="s">
        <v>1</v>
      </c>
      <c r="B22" s="46">
        <v>2311.8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</f>
        <v>2252.4</v>
      </c>
      <c r="E22" s="1">
        <f>D22/D18*100</f>
        <v>1.5711802406855042</v>
      </c>
      <c r="F22" s="1">
        <f t="shared" si="3"/>
        <v>97.43057357902933</v>
      </c>
      <c r="G22" s="1">
        <f t="shared" si="0"/>
        <v>57.48998187804691</v>
      </c>
      <c r="H22" s="48">
        <f t="shared" si="2"/>
        <v>59.40000000000009</v>
      </c>
      <c r="I22" s="48">
        <f t="shared" si="1"/>
        <v>1665.5</v>
      </c>
    </row>
    <row r="23" spans="1:9" ht="18">
      <c r="A23" s="26" t="s">
        <v>0</v>
      </c>
      <c r="B23" s="46">
        <f>15670.1-3.4-418.9</f>
        <v>15247.800000000001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</f>
        <v>13532.1</v>
      </c>
      <c r="E23" s="1">
        <f>D23/D18*100</f>
        <v>9.43942822543967</v>
      </c>
      <c r="F23" s="1">
        <f t="shared" si="3"/>
        <v>88.74788494077835</v>
      </c>
      <c r="G23" s="1">
        <f t="shared" si="0"/>
        <v>48.6689157111824</v>
      </c>
      <c r="H23" s="48">
        <f t="shared" si="2"/>
        <v>1715.7000000000007</v>
      </c>
      <c r="I23" s="48">
        <f t="shared" si="1"/>
        <v>14272.300000000001</v>
      </c>
    </row>
    <row r="24" spans="1:9" ht="18">
      <c r="A24" s="26" t="s">
        <v>15</v>
      </c>
      <c r="B24" s="46">
        <f>939.4+3.4</f>
        <v>942.8</v>
      </c>
      <c r="C24" s="47">
        <v>1591.6</v>
      </c>
      <c r="D24" s="48">
        <f>73.6+22.6+5.3+2.4+2.5+128.1+0.1+11.5+121.2+11.2-0.1+27.3+71.1+31.4-0.1+0.8+24.6+83.5+19.6+26.5+24.2+67.9+2.3+4+48.1+8.9+75.1+2</f>
        <v>895.5999999999999</v>
      </c>
      <c r="E24" s="1">
        <f>D24/D18*100</f>
        <v>0.6247331839628563</v>
      </c>
      <c r="F24" s="1">
        <f t="shared" si="3"/>
        <v>94.99363597793806</v>
      </c>
      <c r="G24" s="1">
        <f t="shared" si="0"/>
        <v>56.270419703443075</v>
      </c>
      <c r="H24" s="48">
        <f t="shared" si="2"/>
        <v>47.200000000000045</v>
      </c>
      <c r="I24" s="48">
        <f t="shared" si="1"/>
        <v>696</v>
      </c>
    </row>
    <row r="25" spans="1:9" ht="18.75" thickBot="1">
      <c r="A25" s="26" t="s">
        <v>34</v>
      </c>
      <c r="B25" s="47">
        <f>B18-B20-B21-B22-B23-B24</f>
        <v>6705.499999999994</v>
      </c>
      <c r="C25" s="47">
        <f>C18-C20-C21-C22-C23-C24</f>
        <v>13158.70000000001</v>
      </c>
      <c r="D25" s="47">
        <f>D18-D20-D21-D22-D23-D24</f>
        <v>3286.1000000000136</v>
      </c>
      <c r="E25" s="1">
        <f>D25/D18*100</f>
        <v>2.292246221326877</v>
      </c>
      <c r="F25" s="1">
        <f t="shared" si="3"/>
        <v>49.006039818060046</v>
      </c>
      <c r="G25" s="1">
        <f t="shared" si="0"/>
        <v>24.972831662702326</v>
      </c>
      <c r="H25" s="48">
        <f t="shared" si="2"/>
        <v>3419.39999999998</v>
      </c>
      <c r="I25" s="48">
        <f t="shared" si="1"/>
        <v>9872.599999999997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31141.3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</f>
        <v>28737</v>
      </c>
      <c r="E33" s="3">
        <f>D33/D150*100</f>
        <v>3.594496918654196</v>
      </c>
      <c r="F33" s="3">
        <f>D33/B33*100</f>
        <v>92.27938461143242</v>
      </c>
      <c r="G33" s="3">
        <f t="shared" si="0"/>
        <v>57.147914002700595</v>
      </c>
      <c r="H33" s="51">
        <f t="shared" si="2"/>
        <v>2404.2999999999993</v>
      </c>
      <c r="I33" s="51">
        <f t="shared" si="1"/>
        <v>21548.299999999996</v>
      </c>
    </row>
    <row r="34" spans="1:9" ht="18">
      <c r="A34" s="26" t="s">
        <v>3</v>
      </c>
      <c r="B34" s="46">
        <v>21824.9</v>
      </c>
      <c r="C34" s="47">
        <v>35016.6</v>
      </c>
      <c r="D34" s="48">
        <f>1335+1268.2+1354.9+1304.2+1357+1359.6+1365.6+1342.2+1381.4+3.9+1624.5+11.9+0.1+10+3950.5+2820.4+0.1+74+93.6+20+430.6+329.1</f>
        <v>21436.799999999996</v>
      </c>
      <c r="E34" s="1">
        <f>D34/D33*100</f>
        <v>74.59651320597138</v>
      </c>
      <c r="F34" s="1">
        <f t="shared" si="3"/>
        <v>98.22175588433393</v>
      </c>
      <c r="G34" s="1">
        <f t="shared" si="0"/>
        <v>61.21896471959013</v>
      </c>
      <c r="H34" s="48">
        <f t="shared" si="2"/>
        <v>388.1000000000058</v>
      </c>
      <c r="I34" s="48">
        <f t="shared" si="1"/>
        <v>13579.800000000003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1863.4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</f>
        <v>1253.5999999999997</v>
      </c>
      <c r="E36" s="1">
        <f>D36/D33*100</f>
        <v>4.36232035355117</v>
      </c>
      <c r="F36" s="1">
        <f t="shared" si="3"/>
        <v>67.27487388644411</v>
      </c>
      <c r="G36" s="1">
        <f t="shared" si="0"/>
        <v>37.0405389433873</v>
      </c>
      <c r="H36" s="48">
        <f t="shared" si="2"/>
        <v>609.8000000000004</v>
      </c>
      <c r="I36" s="48">
        <f t="shared" si="1"/>
        <v>2130.8</v>
      </c>
    </row>
    <row r="37" spans="1:9" s="41" customFormat="1" ht="18.75">
      <c r="A37" s="20" t="s">
        <v>7</v>
      </c>
      <c r="B37" s="55">
        <v>613.1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1.154957024045656</v>
      </c>
      <c r="F37" s="17">
        <f t="shared" si="3"/>
        <v>54.134725167183184</v>
      </c>
      <c r="G37" s="17">
        <f t="shared" si="0"/>
        <v>35.71505434197785</v>
      </c>
      <c r="H37" s="57">
        <f t="shared" si="2"/>
        <v>281.1999999999999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0.08873577617705397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6814.399999999998</v>
      </c>
      <c r="C39" s="46">
        <f>C33-C34-C36-C37-C35-C38</f>
        <v>10894.199999999999</v>
      </c>
      <c r="D39" s="46">
        <f>D33-D34-D36-D37-D35-D38</f>
        <v>5689.200000000004</v>
      </c>
      <c r="E39" s="1">
        <f>D39/D33*100</f>
        <v>19.79747364025474</v>
      </c>
      <c r="F39" s="1">
        <f t="shared" si="3"/>
        <v>83.48790795961503</v>
      </c>
      <c r="G39" s="1">
        <f t="shared" si="0"/>
        <v>52.222283416864066</v>
      </c>
      <c r="H39" s="48">
        <f>B39-D39</f>
        <v>1125.1999999999935</v>
      </c>
      <c r="I39" s="48">
        <f t="shared" si="1"/>
        <v>5204.9999999999945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602.2+0.8</f>
        <v>603</v>
      </c>
      <c r="C43" s="50">
        <f>829.5+61+9+3+3</f>
        <v>905.5</v>
      </c>
      <c r="D43" s="51">
        <f>22.2+3+5+12.1+5.3+62.1+8.7+22.7+11.7+44.1-0.1+8.7+8.3+9+2+12.1+30.9+11+14.3+28.5+0.1+1.2+34+0.6+0.1+2.3+3+1.5+17.9+19.5+82.4-0.1+0.8+8.4+18.6</f>
        <v>511.90000000000003</v>
      </c>
      <c r="E43" s="3">
        <f>D43/D150*100</f>
        <v>0.0640297516323584</v>
      </c>
      <c r="F43" s="3">
        <f>D43/B43*100</f>
        <v>84.89220563847431</v>
      </c>
      <c r="G43" s="3">
        <f t="shared" si="0"/>
        <v>56.53230259525125</v>
      </c>
      <c r="H43" s="51">
        <f t="shared" si="2"/>
        <v>91.09999999999997</v>
      </c>
      <c r="I43" s="51">
        <f t="shared" si="1"/>
        <v>393.59999999999997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4472.4</v>
      </c>
      <c r="C45" s="50">
        <v>7741.6</v>
      </c>
      <c r="D45" s="51">
        <f>224.1+260.8+14.4+236.4+3.2+114.6+291.3+0.1+96+241.4+13.4+0.1+331+0.7-0.1+39.8+268.9+0.5+9.3+307.6+278.3+1.8+5.2+302.3+9.3+4.6+275.3+25.3+352.3+6.4+0.1+14.8+50.6+5.2+267.1+7.9+293.7</f>
        <v>4353.700000000001</v>
      </c>
      <c r="E45" s="3">
        <f>D45/D150*100</f>
        <v>0.5445718493490893</v>
      </c>
      <c r="F45" s="3">
        <f>D45/B45*100</f>
        <v>97.34594401216353</v>
      </c>
      <c r="G45" s="3">
        <f aca="true" t="shared" si="4" ref="G45:G76">D45/C45*100</f>
        <v>56.237728634907526</v>
      </c>
      <c r="H45" s="51">
        <f>B45-D45</f>
        <v>118.69999999999891</v>
      </c>
      <c r="I45" s="51">
        <f aca="true" t="shared" si="5" ref="I45:I77">C45-D45</f>
        <v>3387.8999999999996</v>
      </c>
    </row>
    <row r="46" spans="1:9" ht="18">
      <c r="A46" s="26" t="s">
        <v>3</v>
      </c>
      <c r="B46" s="46">
        <v>3906.1</v>
      </c>
      <c r="C46" s="47">
        <v>6753.6</v>
      </c>
      <c r="D46" s="48">
        <f>224.1+258.6+235.3+288.8+241.4+328.6+224.6+306.6+239.4+298.3+269.8+13.5+346.9+45.8+263.2+291.7</f>
        <v>3876.6000000000004</v>
      </c>
      <c r="E46" s="1">
        <f>D46/D45*100</f>
        <v>89.04150492684383</v>
      </c>
      <c r="F46" s="1">
        <f aca="true" t="shared" si="6" ref="F46:F74">D46/B46*100</f>
        <v>99.24477099920638</v>
      </c>
      <c r="G46" s="1">
        <f t="shared" si="4"/>
        <v>57.40049751243781</v>
      </c>
      <c r="H46" s="48">
        <f aca="true" t="shared" si="7" ref="H46:H74">B46-D46</f>
        <v>29.499999999999545</v>
      </c>
      <c r="I46" s="48">
        <f t="shared" si="5"/>
        <v>2877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0.018375175138388034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0.8108046029813721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f>328.1+0.9</f>
        <v>329</v>
      </c>
      <c r="C49" s="47">
        <v>568.5</v>
      </c>
      <c r="D49" s="48">
        <f>2.2+2.5+0.8+112.4+2.2+0.1+69.1+4.4-0.1+35.2+27.4+4.8+1+22.3+2.5+1.6+0.6+4.2-0.1+0.5+5.1</f>
        <v>298.70000000000005</v>
      </c>
      <c r="E49" s="1">
        <f>D49/D45*100</f>
        <v>6.8608310172956335</v>
      </c>
      <c r="F49" s="1">
        <f t="shared" si="6"/>
        <v>90.79027355623101</v>
      </c>
      <c r="G49" s="1">
        <f t="shared" si="4"/>
        <v>52.541776605101155</v>
      </c>
      <c r="H49" s="48">
        <f t="shared" si="7"/>
        <v>30.299999999999955</v>
      </c>
      <c r="I49" s="48">
        <f t="shared" si="5"/>
        <v>269.79999999999995</v>
      </c>
    </row>
    <row r="50" spans="1:9" ht="18.75" thickBot="1">
      <c r="A50" s="26" t="s">
        <v>34</v>
      </c>
      <c r="B50" s="47">
        <f>B45-B46-B49-B48-B47</f>
        <v>199.49999999999972</v>
      </c>
      <c r="C50" s="47">
        <f>C45-C46-C49-C48-C47</f>
        <v>347.5</v>
      </c>
      <c r="D50" s="47">
        <f>D45-D46-D49-D48-D47</f>
        <v>142.3000000000003</v>
      </c>
      <c r="E50" s="1">
        <f>D50/D45*100</f>
        <v>3.2684842777407783</v>
      </c>
      <c r="F50" s="1">
        <f t="shared" si="6"/>
        <v>71.32832080200527</v>
      </c>
      <c r="G50" s="1">
        <f t="shared" si="4"/>
        <v>40.94964028776987</v>
      </c>
      <c r="H50" s="48">
        <f t="shared" si="7"/>
        <v>57.19999999999942</v>
      </c>
      <c r="I50" s="48">
        <f t="shared" si="5"/>
        <v>205.1999999999997</v>
      </c>
    </row>
    <row r="51" spans="1:9" ht="18.75" thickBot="1">
      <c r="A51" s="25" t="s">
        <v>4</v>
      </c>
      <c r="B51" s="49">
        <v>10673.7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</f>
        <v>8783.799999999996</v>
      </c>
      <c r="E51" s="3">
        <f>D51/D150*100</f>
        <v>1.098700004665578</v>
      </c>
      <c r="F51" s="3">
        <f>D51/B51*100</f>
        <v>82.29386248442428</v>
      </c>
      <c r="G51" s="3">
        <f t="shared" si="4"/>
        <v>51.24408585213316</v>
      </c>
      <c r="H51" s="51">
        <f>B51-D51</f>
        <v>1889.900000000005</v>
      </c>
      <c r="I51" s="51">
        <f t="shared" si="5"/>
        <v>8357.300000000003</v>
      </c>
    </row>
    <row r="52" spans="1:9" ht="18">
      <c r="A52" s="26" t="s">
        <v>3</v>
      </c>
      <c r="B52" s="46">
        <v>6186.2</v>
      </c>
      <c r="C52" s="47">
        <v>10328.7</v>
      </c>
      <c r="D52" s="48">
        <f>8+294.9+437.7+298.5+423.7+297.9+451.2+294.5+446+301+554.2+412+820.4+487.4+393.4</f>
        <v>5920.799999999998</v>
      </c>
      <c r="E52" s="1">
        <f>D52/D51*100</f>
        <v>67.40590632755756</v>
      </c>
      <c r="F52" s="1">
        <f t="shared" si="6"/>
        <v>95.70980569655036</v>
      </c>
      <c r="G52" s="1">
        <f t="shared" si="4"/>
        <v>57.32376775392836</v>
      </c>
      <c r="H52" s="48">
        <f t="shared" si="7"/>
        <v>265.40000000000146</v>
      </c>
      <c r="I52" s="48">
        <f t="shared" si="5"/>
        <v>4407.900000000002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164.3</v>
      </c>
      <c r="C54" s="47">
        <v>287</v>
      </c>
      <c r="D54" s="48">
        <f>1.3+0.7+2.1+1+1.3+7.6+7.5+6.3+0.4+13+20.7+0.5+5.3+9.4+10+8.9+5.1+7.2+1-0.1+17.9+7.1+3.8+1.6+1.9</f>
        <v>141.50000000000003</v>
      </c>
      <c r="E54" s="1">
        <f>D54/D51*100</f>
        <v>1.6109201029167342</v>
      </c>
      <c r="F54" s="1">
        <f t="shared" si="6"/>
        <v>86.12294583079733</v>
      </c>
      <c r="G54" s="1">
        <f t="shared" si="4"/>
        <v>49.30313588850176</v>
      </c>
      <c r="H54" s="48">
        <f t="shared" si="7"/>
        <v>22.799999999999983</v>
      </c>
      <c r="I54" s="48">
        <f t="shared" si="5"/>
        <v>145.49999999999997</v>
      </c>
    </row>
    <row r="55" spans="1:9" ht="18">
      <c r="A55" s="26" t="s">
        <v>0</v>
      </c>
      <c r="B55" s="46">
        <v>576.9</v>
      </c>
      <c r="C55" s="47">
        <v>933.1</v>
      </c>
      <c r="D55" s="48">
        <f>10.7+0.6+7.6+85.1+28.4+14.4+0.1+8.5+0.1+7+0.1+7.7+62.8+6+1.3+0.9+0.9+1+0.7+0.1+4.7+15.2+34.9+9+4+15.8+5.5+7+1.9+1.5+0.1+2.4+1.8+3.7+1.3+4.5+2.3+0.7+0.1+1.8+6.8+1.6+0.7</f>
        <v>371.3</v>
      </c>
      <c r="E55" s="1">
        <f>D55/D51*100</f>
        <v>4.227099888430978</v>
      </c>
      <c r="F55" s="1">
        <f t="shared" si="6"/>
        <v>64.36124111631132</v>
      </c>
      <c r="G55" s="1">
        <f t="shared" si="4"/>
        <v>39.792090879862826</v>
      </c>
      <c r="H55" s="48">
        <f t="shared" si="7"/>
        <v>205.59999999999997</v>
      </c>
      <c r="I55" s="48">
        <f t="shared" si="5"/>
        <v>561.8</v>
      </c>
    </row>
    <row r="56" spans="1:9" ht="18">
      <c r="A56" s="26" t="s">
        <v>15</v>
      </c>
      <c r="B56" s="46">
        <v>200</v>
      </c>
      <c r="C56" s="47">
        <v>200</v>
      </c>
      <c r="D56" s="134">
        <f>40+40</f>
        <v>80</v>
      </c>
      <c r="E56" s="1">
        <f>D56/D51*100</f>
        <v>0.910767549352217</v>
      </c>
      <c r="F56" s="1">
        <f>D56/B56*100</f>
        <v>40</v>
      </c>
      <c r="G56" s="1">
        <f>D56/C56*100</f>
        <v>40</v>
      </c>
      <c r="H56" s="48">
        <f t="shared" si="7"/>
        <v>120</v>
      </c>
      <c r="I56" s="48">
        <f t="shared" si="5"/>
        <v>120</v>
      </c>
    </row>
    <row r="57" spans="1:9" ht="18.75" thickBot="1">
      <c r="A57" s="26" t="s">
        <v>34</v>
      </c>
      <c r="B57" s="47">
        <f>B51-B52-B55-B54-B53-B56</f>
        <v>3546.3000000000006</v>
      </c>
      <c r="C57" s="47">
        <f>C51-C52-C55-C54-C53-C56</f>
        <v>5380.299999999997</v>
      </c>
      <c r="D57" s="47">
        <f>D51-D52-D55-D54-D53-D56</f>
        <v>2270.199999999997</v>
      </c>
      <c r="E57" s="1">
        <f>D57/D51*100</f>
        <v>25.845306131742507</v>
      </c>
      <c r="F57" s="1">
        <f t="shared" si="6"/>
        <v>64.01601669345506</v>
      </c>
      <c r="G57" s="1">
        <f t="shared" si="4"/>
        <v>42.19467315948921</v>
      </c>
      <c r="H57" s="48">
        <f>B57-D57</f>
        <v>1276.1000000000035</v>
      </c>
      <c r="I57" s="48">
        <f>C57-D57</f>
        <v>3110.1000000000004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5135.6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</f>
        <v>1478.8999999999999</v>
      </c>
      <c r="E59" s="3">
        <f>D59/D150*100</f>
        <v>0.18498456669094515</v>
      </c>
      <c r="F59" s="3">
        <f>D59/B59*100</f>
        <v>28.797024690396444</v>
      </c>
      <c r="G59" s="3">
        <f t="shared" si="4"/>
        <v>24.1201030759696</v>
      </c>
      <c r="H59" s="51">
        <f>B59-D59</f>
        <v>3656.7000000000007</v>
      </c>
      <c r="I59" s="51">
        <f t="shared" si="5"/>
        <v>4652.5</v>
      </c>
    </row>
    <row r="60" spans="1:9" ht="18">
      <c r="A60" s="26" t="s">
        <v>3</v>
      </c>
      <c r="B60" s="46">
        <v>992.9</v>
      </c>
      <c r="C60" s="47">
        <f>1508.2+134.4</f>
        <v>1642.6000000000001</v>
      </c>
      <c r="D60" s="48">
        <f>43.5+72.8+47.2+62.5+0.1+35.3+86.8+44.1+125.7+41.4+92.3+60.6+92.7+66.3+68.7</f>
        <v>940</v>
      </c>
      <c r="E60" s="1">
        <f>D60/D59*100</f>
        <v>63.56075461491649</v>
      </c>
      <c r="F60" s="1">
        <f t="shared" si="6"/>
        <v>94.67217242421191</v>
      </c>
      <c r="G60" s="1">
        <f t="shared" si="4"/>
        <v>57.22634847193473</v>
      </c>
      <c r="H60" s="48">
        <f t="shared" si="7"/>
        <v>52.89999999999998</v>
      </c>
      <c r="I60" s="48">
        <f t="shared" si="5"/>
        <v>702.6000000000001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</f>
        <v>265.1</v>
      </c>
      <c r="E61" s="1">
        <f>D61/D59*100</f>
        <v>17.92548515788762</v>
      </c>
      <c r="F61" s="1">
        <f>D61/B61*100</f>
        <v>79.89752863170585</v>
      </c>
      <c r="G61" s="1">
        <f t="shared" si="4"/>
        <v>79.89752863170585</v>
      </c>
      <c r="H61" s="48">
        <f t="shared" si="7"/>
        <v>66.69999999999999</v>
      </c>
      <c r="I61" s="48">
        <f t="shared" si="5"/>
        <v>66.69999999999999</v>
      </c>
    </row>
    <row r="62" spans="1:9" ht="18">
      <c r="A62" s="26" t="s">
        <v>0</v>
      </c>
      <c r="B62" s="46">
        <v>368.1</v>
      </c>
      <c r="C62" s="47">
        <v>627.5</v>
      </c>
      <c r="D62" s="48">
        <f>4.7+45.7+4.9+40.9+19.8+3.9+46.3+9+12.6+0.9+3+0.3+2.8+0.3+0.1+2.2</f>
        <v>197.4</v>
      </c>
      <c r="E62" s="1">
        <f>D62/D59*100</f>
        <v>13.347758469132465</v>
      </c>
      <c r="F62" s="1">
        <f t="shared" si="6"/>
        <v>53.62673186634067</v>
      </c>
      <c r="G62" s="1">
        <f t="shared" si="4"/>
        <v>31.458167330677288</v>
      </c>
      <c r="H62" s="48">
        <f t="shared" si="7"/>
        <v>170.70000000000002</v>
      </c>
      <c r="I62" s="48">
        <f t="shared" si="5"/>
        <v>430.1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111.40000000000072</v>
      </c>
      <c r="C64" s="47">
        <f>C59-C60-C62-C63-C61</f>
        <v>198.09999999999962</v>
      </c>
      <c r="D64" s="47">
        <f>D59-D60-D62-D63-D61</f>
        <v>76.39999999999986</v>
      </c>
      <c r="E64" s="1">
        <f>D64/D59*100</f>
        <v>5.166001758063417</v>
      </c>
      <c r="F64" s="1">
        <f t="shared" si="6"/>
        <v>68.5816876122077</v>
      </c>
      <c r="G64" s="1">
        <f t="shared" si="4"/>
        <v>38.56638061585059</v>
      </c>
      <c r="H64" s="48">
        <f t="shared" si="7"/>
        <v>35.00000000000085</v>
      </c>
      <c r="I64" s="48">
        <f t="shared" si="5"/>
        <v>121.69999999999976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327.9</v>
      </c>
      <c r="C69" s="50">
        <f>C70+C71</f>
        <v>538.5</v>
      </c>
      <c r="D69" s="51">
        <f>SUM(D70:D71)</f>
        <v>179.5</v>
      </c>
      <c r="E69" s="39">
        <f>D69/D150*100</f>
        <v>0.022452315721836945</v>
      </c>
      <c r="F69" s="3">
        <f>D69/B69*100</f>
        <v>54.74229948154926</v>
      </c>
      <c r="G69" s="3">
        <f t="shared" si="4"/>
        <v>33.33333333333333</v>
      </c>
      <c r="H69" s="51">
        <f>B69-D69</f>
        <v>148.39999999999998</v>
      </c>
      <c r="I69" s="51">
        <f t="shared" si="5"/>
        <v>359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157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6.114649681528663</v>
      </c>
      <c r="G71" s="1">
        <f t="shared" si="4"/>
        <v>2.6122448979591835</v>
      </c>
      <c r="H71" s="48">
        <f t="shared" si="7"/>
        <v>147.4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36578.9</v>
      </c>
      <c r="C90" s="50">
        <f>50201.5+5861+2853.8+11.8-0.1</f>
        <v>58928.00000000001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</f>
        <v>31941.399999999998</v>
      </c>
      <c r="E90" s="3">
        <f>D90/D150*100</f>
        <v>3.995311406114109</v>
      </c>
      <c r="F90" s="3">
        <f aca="true" t="shared" si="10" ref="F90:F96">D90/B90*100</f>
        <v>87.3219260283934</v>
      </c>
      <c r="G90" s="3">
        <f t="shared" si="8"/>
        <v>54.20411349443387</v>
      </c>
      <c r="H90" s="51">
        <f aca="true" t="shared" si="11" ref="H90:H96">B90-D90</f>
        <v>4637.500000000004</v>
      </c>
      <c r="I90" s="51">
        <f t="shared" si="9"/>
        <v>26986.60000000001</v>
      </c>
    </row>
    <row r="91" spans="1:9" ht="18">
      <c r="A91" s="26" t="s">
        <v>3</v>
      </c>
      <c r="B91" s="46">
        <v>30600.3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</f>
        <v>27228.100000000002</v>
      </c>
      <c r="E91" s="1">
        <f>D91/D90*100</f>
        <v>85.2439154201131</v>
      </c>
      <c r="F91" s="1">
        <f t="shared" si="10"/>
        <v>88.9798466028111</v>
      </c>
      <c r="G91" s="1">
        <f t="shared" si="8"/>
        <v>55.04729788468576</v>
      </c>
      <c r="H91" s="48">
        <f t="shared" si="11"/>
        <v>3372.199999999997</v>
      </c>
      <c r="I91" s="48">
        <f t="shared" si="9"/>
        <v>22234.999999999996</v>
      </c>
    </row>
    <row r="92" spans="1:9" ht="18">
      <c r="A92" s="26" t="s">
        <v>32</v>
      </c>
      <c r="B92" s="46">
        <v>1204.7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</f>
        <v>1024.3999999999999</v>
      </c>
      <c r="E92" s="1">
        <f>D92/D90*100</f>
        <v>3.2071230440744616</v>
      </c>
      <c r="F92" s="1">
        <f t="shared" si="10"/>
        <v>85.03361832821447</v>
      </c>
      <c r="G92" s="1">
        <f t="shared" si="8"/>
        <v>48.288865843311015</v>
      </c>
      <c r="H92" s="48">
        <f t="shared" si="11"/>
        <v>180.30000000000018</v>
      </c>
      <c r="I92" s="48">
        <f t="shared" si="9"/>
        <v>1097.0000000000002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4773.900000000002</v>
      </c>
      <c r="C94" s="47">
        <f>C90-C91-C92-C93</f>
        <v>7343.500000000009</v>
      </c>
      <c r="D94" s="47">
        <f>D90-D91-D92-D93</f>
        <v>3688.899999999996</v>
      </c>
      <c r="E94" s="1">
        <f>D94/D90*100</f>
        <v>11.548961535812445</v>
      </c>
      <c r="F94" s="1">
        <f t="shared" si="10"/>
        <v>77.27225119922903</v>
      </c>
      <c r="G94" s="1">
        <f>D94/C94*100</f>
        <v>50.233539865186785</v>
      </c>
      <c r="H94" s="48">
        <f t="shared" si="11"/>
        <v>1085.0000000000064</v>
      </c>
      <c r="I94" s="48">
        <f>C94-D94</f>
        <v>3654.600000000013</v>
      </c>
    </row>
    <row r="95" spans="1:9" ht="18.75">
      <c r="A95" s="116" t="s">
        <v>12</v>
      </c>
      <c r="B95" s="119">
        <f>54440.9+322</f>
        <v>54762.9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</f>
        <v>49576.700000000004</v>
      </c>
      <c r="E95" s="115">
        <f>D95/D150*100</f>
        <v>6.201179503324757</v>
      </c>
      <c r="F95" s="118">
        <f t="shared" si="10"/>
        <v>90.5297199381333</v>
      </c>
      <c r="G95" s="114">
        <f>D95/C95*100</f>
        <v>62.3409464433242</v>
      </c>
      <c r="H95" s="120">
        <f t="shared" si="11"/>
        <v>5186.199999999997</v>
      </c>
      <c r="I95" s="130">
        <f>C95-D95</f>
        <v>29948.399999999987</v>
      </c>
    </row>
    <row r="96" spans="1:9" ht="18.75" thickBot="1">
      <c r="A96" s="117" t="s">
        <v>100</v>
      </c>
      <c r="B96" s="122">
        <f>3437.3+120</f>
        <v>3557.3</v>
      </c>
      <c r="C96" s="123">
        <f>5343.5+287.2</f>
        <v>5630.7</v>
      </c>
      <c r="D96" s="124">
        <f>57.3+368.5+61.1+0.1+320+59+0.8+309+245.5+61.2+0.4-0.1+489+12.5+64.8+24.2+437.3+329.2+2.4+382.5+3.4+31.2+13.3+8.3+121.6+67.7</f>
        <v>3470.2000000000003</v>
      </c>
      <c r="E96" s="125">
        <f>D96/D95*100</f>
        <v>6.999659114059628</v>
      </c>
      <c r="F96" s="126">
        <f t="shared" si="10"/>
        <v>97.5515137885475</v>
      </c>
      <c r="G96" s="127">
        <f>D96/C96*100</f>
        <v>61.62999271848971</v>
      </c>
      <c r="H96" s="131">
        <f t="shared" si="11"/>
        <v>87.09999999999991</v>
      </c>
      <c r="I96" s="132">
        <f>C96-D96</f>
        <v>2160.4999999999995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6018.5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</f>
        <v>4936.800000000001</v>
      </c>
      <c r="E102" s="22">
        <f>D102/D150*100</f>
        <v>0.6175074777468783</v>
      </c>
      <c r="F102" s="22">
        <f>D102/B102*100</f>
        <v>82.0270831602559</v>
      </c>
      <c r="G102" s="22">
        <f aca="true" t="shared" si="12" ref="G102:G148">D102/C102*100</f>
        <v>47.416798732171166</v>
      </c>
      <c r="H102" s="87">
        <f aca="true" t="shared" si="13" ref="H102:H107">B102-D102</f>
        <v>1081.699999999999</v>
      </c>
      <c r="I102" s="87">
        <f aca="true" t="shared" si="14" ref="I102:I148">C102-D102</f>
        <v>5474.699999999999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</f>
        <v>52.5</v>
      </c>
      <c r="E103" s="91">
        <f>D103/D102*100</f>
        <v>1.0634419056878948</v>
      </c>
      <c r="F103" s="1">
        <f>D103/B103*100</f>
        <v>57.12731229597389</v>
      </c>
      <c r="G103" s="91">
        <f>D103/C103*100</f>
        <v>27.985074626865675</v>
      </c>
      <c r="H103" s="95">
        <f t="shared" si="13"/>
        <v>39.400000000000006</v>
      </c>
      <c r="I103" s="95">
        <f t="shared" si="14"/>
        <v>135.1</v>
      </c>
    </row>
    <row r="104" spans="1:9" ht="18">
      <c r="A104" s="93" t="s">
        <v>60</v>
      </c>
      <c r="B104" s="78">
        <v>4885.7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</f>
        <v>4347.499999999999</v>
      </c>
      <c r="E104" s="1">
        <f>D104/D102*100</f>
        <v>88.06311780910707</v>
      </c>
      <c r="F104" s="1">
        <f aca="true" t="shared" si="15" ref="F104:F148">D104/B104*100</f>
        <v>88.98417831631085</v>
      </c>
      <c r="G104" s="1">
        <f t="shared" si="12"/>
        <v>50.720410663244465</v>
      </c>
      <c r="H104" s="48">
        <f t="shared" si="13"/>
        <v>538.2000000000007</v>
      </c>
      <c r="I104" s="48">
        <f t="shared" si="14"/>
        <v>4224.000000000001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1040.9000000000005</v>
      </c>
      <c r="C106" s="96">
        <f>C102-C103-C104</f>
        <v>1652.3999999999996</v>
      </c>
      <c r="D106" s="96">
        <f>D102-D103-D104</f>
        <v>536.800000000002</v>
      </c>
      <c r="E106" s="92">
        <f>D106/D102*100</f>
        <v>10.873440285205028</v>
      </c>
      <c r="F106" s="92">
        <f t="shared" si="15"/>
        <v>51.57075607647245</v>
      </c>
      <c r="G106" s="92">
        <f t="shared" si="12"/>
        <v>32.48608085209405</v>
      </c>
      <c r="H106" s="132">
        <f>B106-D106</f>
        <v>504.09999999999854</v>
      </c>
      <c r="I106" s="132">
        <f t="shared" si="14"/>
        <v>1115.5999999999976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312320.69999999995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278206.2</v>
      </c>
      <c r="E107" s="90">
        <f>D107/D150*100</f>
        <v>34.79873781711707</v>
      </c>
      <c r="F107" s="90">
        <f>D107/B107*100</f>
        <v>89.07709287280672</v>
      </c>
      <c r="G107" s="90">
        <f t="shared" si="12"/>
        <v>57.9796883880026</v>
      </c>
      <c r="H107" s="89">
        <f t="shared" si="13"/>
        <v>34114.49999999994</v>
      </c>
      <c r="I107" s="89">
        <f t="shared" si="14"/>
        <v>201627.69999999995</v>
      </c>
    </row>
    <row r="108" spans="1:9" ht="37.5">
      <c r="A108" s="31" t="s">
        <v>64</v>
      </c>
      <c r="B108" s="75">
        <v>1264.4</v>
      </c>
      <c r="C108" s="71">
        <v>2166.2</v>
      </c>
      <c r="D108" s="76">
        <f>142.7+0.9+78.6+37.4+44.2+140.1+1+20.9+25.7+0.2+2+0.6+0.4+1.8+1.5-0.1+62.6+2.1+1.9+2.9+1+9.8+0.1+52+4.8+2+1.2+2+5.2+2.6-0.1+56.3+43+2.2+0.3+6.3+0.1</f>
        <v>756.1999999999998</v>
      </c>
      <c r="E108" s="6">
        <f>D108/D107*100</f>
        <v>0.27181277771667195</v>
      </c>
      <c r="F108" s="6">
        <f t="shared" si="15"/>
        <v>59.80702309395759</v>
      </c>
      <c r="G108" s="6">
        <f t="shared" si="12"/>
        <v>34.909057335426084</v>
      </c>
      <c r="H108" s="65">
        <f aca="true" t="shared" si="16" ref="H108:H148">B108-D108</f>
        <v>508.2000000000003</v>
      </c>
      <c r="I108" s="65">
        <f t="shared" si="14"/>
        <v>1410</v>
      </c>
    </row>
    <row r="109" spans="1:9" ht="18">
      <c r="A109" s="26" t="s">
        <v>32</v>
      </c>
      <c r="B109" s="78">
        <v>680.3</v>
      </c>
      <c r="C109" s="48">
        <v>1213.5</v>
      </c>
      <c r="D109" s="79">
        <f>142.7+0.9+78.6+37.4+20.9+42.5+24.8+0.6+32.7</f>
        <v>381.09999999999997</v>
      </c>
      <c r="E109" s="1">
        <f>D109/D108*100</f>
        <v>50.3967204443269</v>
      </c>
      <c r="F109" s="1">
        <f t="shared" si="15"/>
        <v>56.019403204468624</v>
      </c>
      <c r="G109" s="1">
        <f t="shared" si="12"/>
        <v>31.405026782035435</v>
      </c>
      <c r="H109" s="48">
        <f t="shared" si="16"/>
        <v>299.2</v>
      </c>
      <c r="I109" s="48">
        <f t="shared" si="14"/>
        <v>832.4000000000001</v>
      </c>
    </row>
    <row r="110" spans="1:9" ht="34.5" customHeight="1">
      <c r="A110" s="16" t="s">
        <v>95</v>
      </c>
      <c r="B110" s="77">
        <v>298.5</v>
      </c>
      <c r="C110" s="65">
        <v>778.3</v>
      </c>
      <c r="D110" s="76">
        <f>26.5+20.2+7.7+37.4+7.5+38.9-0.1+38.9+12.6+45.5+9.7+1.6+37.6</f>
        <v>284</v>
      </c>
      <c r="E110" s="6">
        <f>D110/D107*100</f>
        <v>0.10208255603218046</v>
      </c>
      <c r="F110" s="6">
        <f>D110/B110*100</f>
        <v>95.14237855946399</v>
      </c>
      <c r="G110" s="6">
        <f t="shared" si="12"/>
        <v>36.48978542978286</v>
      </c>
      <c r="H110" s="65">
        <f t="shared" si="16"/>
        <v>14.5</v>
      </c>
      <c r="I110" s="65">
        <f t="shared" si="14"/>
        <v>494.29999999999995</v>
      </c>
    </row>
    <row r="111" spans="1:9" s="41" customFormat="1" ht="34.5" customHeight="1">
      <c r="A111" s="16" t="s">
        <v>71</v>
      </c>
      <c r="B111" s="77">
        <v>531.6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531.6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40</v>
      </c>
      <c r="C113" s="65">
        <v>50</v>
      </c>
      <c r="D113" s="76">
        <f>5.8+4.7+0.7+0.7+1</f>
        <v>12.899999999999999</v>
      </c>
      <c r="E113" s="6">
        <f>D113/D107*100</f>
        <v>0.004636848495827914</v>
      </c>
      <c r="F113" s="6">
        <f t="shared" si="15"/>
        <v>32.24999999999999</v>
      </c>
      <c r="G113" s="6">
        <f t="shared" si="12"/>
        <v>25.799999999999994</v>
      </c>
      <c r="H113" s="65">
        <f t="shared" si="16"/>
        <v>27.1</v>
      </c>
      <c r="I113" s="65">
        <f t="shared" si="14"/>
        <v>37.1</v>
      </c>
    </row>
    <row r="114" spans="1:9" ht="37.5">
      <c r="A114" s="16" t="s">
        <v>46</v>
      </c>
      <c r="B114" s="77">
        <v>1067.5</v>
      </c>
      <c r="C114" s="65">
        <v>1795.8</v>
      </c>
      <c r="D114" s="76">
        <f>82.2+4.4+0.2+16.8+100.8+0.1+8.3+21.3+93.2+14.5+11.8+88.2+4.6+1.1+5.8+6+2.3+112.3+12.6+0.8+1.5+0.2+0.2+72.9+5.6+10.9+0.3+11.7+5.8+0.6+108.3</f>
        <v>805.3000000000001</v>
      </c>
      <c r="E114" s="6">
        <f>D114/D107*100</f>
        <v>0.28946155765040466</v>
      </c>
      <c r="F114" s="6">
        <f t="shared" si="15"/>
        <v>75.43793911007026</v>
      </c>
      <c r="G114" s="6">
        <f t="shared" si="12"/>
        <v>44.84352377770354</v>
      </c>
      <c r="H114" s="65">
        <f t="shared" si="16"/>
        <v>262.19999999999993</v>
      </c>
      <c r="I114" s="65">
        <f t="shared" si="14"/>
        <v>990.4999999999999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91.5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91.5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105</v>
      </c>
      <c r="I117" s="65">
        <f t="shared" si="14"/>
        <v>110</v>
      </c>
    </row>
    <row r="118" spans="1:9" s="2" customFormat="1" ht="18.75">
      <c r="A118" s="16" t="s">
        <v>16</v>
      </c>
      <c r="B118" s="77">
        <f>136.3</f>
        <v>136.3</v>
      </c>
      <c r="C118" s="57">
        <v>229.6</v>
      </c>
      <c r="D118" s="76">
        <f>17.1-0.3+0.8+0.3+21.4+4.2+0.3+17.6+4.2+0.8+0.3+16.8+0.3+2+2.2+17.7+1.1+4.1+17.7+0.8+4.3+0.3</f>
        <v>134</v>
      </c>
      <c r="E118" s="6">
        <f>D118/D107*100</f>
        <v>0.048165713057437255</v>
      </c>
      <c r="F118" s="6">
        <f t="shared" si="15"/>
        <v>98.3125458547322</v>
      </c>
      <c r="G118" s="6">
        <f t="shared" si="12"/>
        <v>58.36236933797909</v>
      </c>
      <c r="H118" s="65">
        <f t="shared" si="16"/>
        <v>2.3000000000000114</v>
      </c>
      <c r="I118" s="65">
        <f t="shared" si="14"/>
        <v>95.6</v>
      </c>
    </row>
    <row r="119" spans="1:9" s="36" customFormat="1" ht="18">
      <c r="A119" s="37" t="s">
        <v>53</v>
      </c>
      <c r="B119" s="78">
        <v>102.6</v>
      </c>
      <c r="C119" s="48">
        <v>170.2</v>
      </c>
      <c r="D119" s="79">
        <f>17.1-0.3+16.8+16.8+16.8+17.7+17.7</f>
        <v>102.60000000000001</v>
      </c>
      <c r="E119" s="1">
        <f>D119/D118*100</f>
        <v>76.56716417910448</v>
      </c>
      <c r="F119" s="1">
        <f t="shared" si="15"/>
        <v>100.00000000000003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568.7-122</f>
        <v>446.70000000000005</v>
      </c>
      <c r="C121" s="57">
        <f>204.9+375.8-12</f>
        <v>568.7</v>
      </c>
      <c r="D121" s="80">
        <f>136.8+10+57.4</f>
        <v>204.20000000000002</v>
      </c>
      <c r="E121" s="17">
        <f>D121/D107*100</f>
        <v>0.07339879556961706</v>
      </c>
      <c r="F121" s="6">
        <f t="shared" si="15"/>
        <v>45.713006492052834</v>
      </c>
      <c r="G121" s="6">
        <f t="shared" si="12"/>
        <v>35.90645331457711</v>
      </c>
      <c r="H121" s="65">
        <f t="shared" si="16"/>
        <v>242.50000000000003</v>
      </c>
      <c r="I121" s="65">
        <f t="shared" si="14"/>
        <v>364.5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12271</v>
      </c>
      <c r="C124" s="57">
        <f>5096.9+1707.5+6000</f>
        <v>12804.4</v>
      </c>
      <c r="D124" s="80">
        <f>3776+7.6+1124+100+14.3+14.5+0.1+20.4+3015.8+9+1156.5+27+0.1+1146.6+5.2+681+29.9+16.3+480.3</f>
        <v>11624.6</v>
      </c>
      <c r="E124" s="17">
        <f>D124/D107*100</f>
        <v>4.178411552294665</v>
      </c>
      <c r="F124" s="6">
        <f t="shared" si="15"/>
        <v>94.73229565642572</v>
      </c>
      <c r="G124" s="6">
        <f t="shared" si="12"/>
        <v>90.78597981943707</v>
      </c>
      <c r="H124" s="65">
        <f t="shared" si="16"/>
        <v>646.3999999999996</v>
      </c>
      <c r="I124" s="65">
        <f t="shared" si="14"/>
        <v>1179.7999999999993</v>
      </c>
    </row>
    <row r="125" spans="1:9" s="2" customFormat="1" ht="18.75">
      <c r="A125" s="16" t="s">
        <v>118</v>
      </c>
      <c r="B125" s="77">
        <v>890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890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f>95.1-5.2</f>
        <v>89.89999999999999</v>
      </c>
      <c r="C127" s="57">
        <v>95.1</v>
      </c>
      <c r="D127" s="80">
        <f>4.5+17.5+0.7</f>
        <v>22.7</v>
      </c>
      <c r="E127" s="17">
        <f>D127/D107*100</f>
        <v>0.008159415570177802</v>
      </c>
      <c r="F127" s="6">
        <f t="shared" si="15"/>
        <v>25.25027808676307</v>
      </c>
      <c r="G127" s="6">
        <f t="shared" si="12"/>
        <v>23.869610935856993</v>
      </c>
      <c r="H127" s="65">
        <f t="shared" si="16"/>
        <v>67.19999999999999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534.4</v>
      </c>
      <c r="C128" s="57">
        <v>983</v>
      </c>
      <c r="D128" s="80">
        <f>2.8+14.4+2.8+8.8+3.7+4+2.8+5.8+9.6+4.2+2.7+0.2+2.9+76+0.5+2.6+4.7+5.9+2.9</f>
        <v>157.29999999999998</v>
      </c>
      <c r="E128" s="17">
        <f>D128/D107*100</f>
        <v>0.05654079599951402</v>
      </c>
      <c r="F128" s="6">
        <f t="shared" si="15"/>
        <v>29.434880239520954</v>
      </c>
      <c r="G128" s="6">
        <f t="shared" si="12"/>
        <v>16.00203458799593</v>
      </c>
      <c r="H128" s="65">
        <f t="shared" si="16"/>
        <v>377.1</v>
      </c>
      <c r="I128" s="65">
        <f t="shared" si="14"/>
        <v>825.7</v>
      </c>
    </row>
    <row r="129" spans="1:9" s="36" customFormat="1" ht="18">
      <c r="A129" s="26" t="s">
        <v>111</v>
      </c>
      <c r="B129" s="78">
        <v>459.5</v>
      </c>
      <c r="C129" s="48">
        <v>851.8</v>
      </c>
      <c r="D129" s="79">
        <f>2.8+2.8-0.1+2.8+2.7+2.9+70.7+4.7+2.9</f>
        <v>92.20000000000002</v>
      </c>
      <c r="E129" s="1">
        <f>D129/D128*100</f>
        <v>58.61411315956773</v>
      </c>
      <c r="F129" s="1">
        <f>D129/B129*100</f>
        <v>20.06528835690969</v>
      </c>
      <c r="G129" s="1">
        <f t="shared" si="12"/>
        <v>10.82413712139</v>
      </c>
      <c r="H129" s="48">
        <f t="shared" si="16"/>
        <v>367.29999999999995</v>
      </c>
      <c r="I129" s="48">
        <f t="shared" si="14"/>
        <v>759.5999999999999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42.8</v>
      </c>
      <c r="C132" s="57">
        <v>64.1</v>
      </c>
      <c r="D132" s="80">
        <f>0.8+2.3+1.8+1+14.8</f>
        <v>20.7</v>
      </c>
      <c r="E132" s="17">
        <f>D132/D107*100</f>
        <v>0.007440524330514561</v>
      </c>
      <c r="F132" s="6">
        <f t="shared" si="15"/>
        <v>48.36448598130841</v>
      </c>
      <c r="G132" s="6">
        <f t="shared" si="12"/>
        <v>32.293291731669264</v>
      </c>
      <c r="H132" s="65">
        <f t="shared" si="16"/>
        <v>22.099999999999998</v>
      </c>
      <c r="I132" s="65">
        <f t="shared" si="14"/>
        <v>43.39999999999999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f>334.2-200</f>
        <v>134.2</v>
      </c>
      <c r="C134" s="57">
        <v>600</v>
      </c>
      <c r="D134" s="80">
        <f>0.8+5+0.9+2.6-0.1+0.6+0.1</f>
        <v>9.9</v>
      </c>
      <c r="E134" s="17">
        <f>D134/D107*100</f>
        <v>0.003558511636333051</v>
      </c>
      <c r="F134" s="6">
        <f t="shared" si="15"/>
        <v>7.37704918032787</v>
      </c>
      <c r="G134" s="6">
        <f t="shared" si="12"/>
        <v>1.6500000000000001</v>
      </c>
      <c r="H134" s="65">
        <f t="shared" si="16"/>
        <v>124.29999999999998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212</v>
      </c>
      <c r="C136" s="57">
        <v>363.7</v>
      </c>
      <c r="D136" s="80">
        <f>5.2+0.3+2.7+0.1+0.5+0.2+13.8+39.2+5+5.9+2+6.5+0.1+32.4+5+3.9+0.2+0.7+8.4+0.1+0.1+3+4.4</f>
        <v>139.70000000000002</v>
      </c>
      <c r="E136" s="17">
        <f>D136/D107*100</f>
        <v>0.050214553090477496</v>
      </c>
      <c r="F136" s="6">
        <f t="shared" si="15"/>
        <v>65.89622641509435</v>
      </c>
      <c r="G136" s="6">
        <f>D136/C136*100</f>
        <v>38.410778113830084</v>
      </c>
      <c r="H136" s="65">
        <f t="shared" si="16"/>
        <v>72.29999999999998</v>
      </c>
      <c r="I136" s="65">
        <f t="shared" si="14"/>
        <v>223.99999999999997</v>
      </c>
    </row>
    <row r="137" spans="1:9" s="36" customFormat="1" ht="18">
      <c r="A137" s="26" t="s">
        <v>32</v>
      </c>
      <c r="B137" s="78">
        <v>127.7</v>
      </c>
      <c r="C137" s="48">
        <v>218.8</v>
      </c>
      <c r="D137" s="79">
        <f>0.3+39.3+0.2+2+32.4+0.2-0.1+5.4+0.1</f>
        <v>79.8</v>
      </c>
      <c r="E137" s="111">
        <f>D137/D136*100</f>
        <v>57.12240515390121</v>
      </c>
      <c r="F137" s="1">
        <f t="shared" si="15"/>
        <v>62.49021143304619</v>
      </c>
      <c r="G137" s="1">
        <f>D137/C137*100</f>
        <v>36.47166361974406</v>
      </c>
      <c r="H137" s="48">
        <f t="shared" si="16"/>
        <v>47.900000000000006</v>
      </c>
      <c r="I137" s="48">
        <f t="shared" si="14"/>
        <v>139</v>
      </c>
    </row>
    <row r="138" spans="1:9" s="2" customFormat="1" ht="18.75">
      <c r="A138" s="16" t="s">
        <v>31</v>
      </c>
      <c r="B138" s="77">
        <v>684.3</v>
      </c>
      <c r="C138" s="57">
        <f>1160.2+12</f>
        <v>1172.2</v>
      </c>
      <c r="D138" s="80">
        <f>26.5+42.3+30.1+3.6+8.6+42.3+0.1+5.7+31.9+5.2+42.5+11.7+55+45.4+28.3+17.8+9.6+33.4+0.9+26.8+46.9+38.1-0.1+30.6+29.1+43.2</f>
        <v>655.5</v>
      </c>
      <c r="E138" s="17">
        <f>D138/D107*100</f>
        <v>0.23561660379962773</v>
      </c>
      <c r="F138" s="6">
        <f t="shared" si="15"/>
        <v>95.79131959666813</v>
      </c>
      <c r="G138" s="6">
        <f t="shared" si="12"/>
        <v>55.92049138372291</v>
      </c>
      <c r="H138" s="65">
        <f t="shared" si="16"/>
        <v>28.799999999999955</v>
      </c>
      <c r="I138" s="65">
        <f t="shared" si="14"/>
        <v>516.7</v>
      </c>
    </row>
    <row r="139" spans="1:9" s="36" customFormat="1" ht="18">
      <c r="A139" s="37" t="s">
        <v>53</v>
      </c>
      <c r="B139" s="78">
        <v>512.5</v>
      </c>
      <c r="C139" s="48">
        <v>886.2</v>
      </c>
      <c r="D139" s="79">
        <f>26.5+39.8+30.1+42.1+0.1+31.9+40.5+11.2+38.1+30.1+28.3+17.4+33.4+8.9+24.2+37.9+28.8+43.2</f>
        <v>512.5</v>
      </c>
      <c r="E139" s="1">
        <f>D139/D138*100</f>
        <v>78.18459191456904</v>
      </c>
      <c r="F139" s="1">
        <f aca="true" t="shared" si="17" ref="F139:F147">D139/B139*100</f>
        <v>100</v>
      </c>
      <c r="G139" s="1">
        <f t="shared" si="12"/>
        <v>57.83118934777703</v>
      </c>
      <c r="H139" s="48">
        <f t="shared" si="16"/>
        <v>0</v>
      </c>
      <c r="I139" s="48">
        <f t="shared" si="14"/>
        <v>373.70000000000005</v>
      </c>
    </row>
    <row r="140" spans="1:9" s="36" customFormat="1" ht="18">
      <c r="A140" s="26" t="s">
        <v>32</v>
      </c>
      <c r="B140" s="78">
        <v>22.9</v>
      </c>
      <c r="C140" s="48">
        <v>39.3</v>
      </c>
      <c r="D140" s="79">
        <f>8.6+0.2+0.3+5.1+0.4+5.3+0.3+0.3+0.2</f>
        <v>20.7</v>
      </c>
      <c r="E140" s="1">
        <f>D140/D138*100</f>
        <v>3.1578947368421053</v>
      </c>
      <c r="F140" s="1">
        <f t="shared" si="17"/>
        <v>90.39301310043668</v>
      </c>
      <c r="G140" s="1">
        <f>D140/C140*100</f>
        <v>52.67175572519084</v>
      </c>
      <c r="H140" s="48">
        <f t="shared" si="16"/>
        <v>2.1999999999999993</v>
      </c>
      <c r="I140" s="48">
        <f t="shared" si="14"/>
        <v>18.599999999999998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0.12400873884190936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26066.1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</f>
        <v>21421.599999999995</v>
      </c>
      <c r="E143" s="17">
        <f>D143/D107*100</f>
        <v>7.699900289785057</v>
      </c>
      <c r="F143" s="107">
        <f t="shared" si="17"/>
        <v>82.18183771258452</v>
      </c>
      <c r="G143" s="6">
        <f t="shared" si="12"/>
        <v>68.79877700198479</v>
      </c>
      <c r="H143" s="65">
        <f t="shared" si="16"/>
        <v>4644.500000000004</v>
      </c>
      <c r="I143" s="65">
        <f t="shared" si="14"/>
        <v>9715.000000000004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0.752679127927415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0.21663787507251817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245894.5+1477</f>
        <v>247371.5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</f>
        <v>222803.90000000002</v>
      </c>
      <c r="E147" s="17">
        <f>D147/D107*100</f>
        <v>80.08588593640256</v>
      </c>
      <c r="F147" s="6">
        <f t="shared" si="17"/>
        <v>90.06854063624954</v>
      </c>
      <c r="G147" s="6">
        <f t="shared" si="12"/>
        <v>56.78666505247195</v>
      </c>
      <c r="H147" s="65">
        <f t="shared" si="16"/>
        <v>24567.599999999977</v>
      </c>
      <c r="I147" s="65">
        <f t="shared" si="14"/>
        <v>169548.59999999998</v>
      </c>
      <c r="K147" s="99"/>
      <c r="L147" s="42"/>
    </row>
    <row r="148" spans="1:12" s="2" customFormat="1" ht="18.75">
      <c r="A148" s="16" t="s">
        <v>105</v>
      </c>
      <c r="B148" s="77">
        <v>16917.6</v>
      </c>
      <c r="C148" s="57">
        <v>29001.6</v>
      </c>
      <c r="D148" s="80">
        <f>805.6+805.6+805.6+805.6+805.6+805.6+805.6+805.6+805.6+805.6+805.6+805.6+805.6+805.6+805.6+805.6+805.6+805.6+805.6+805.6</f>
        <v>16112.000000000005</v>
      </c>
      <c r="E148" s="17">
        <f>D148/D107*100</f>
        <v>5.7913878267270835</v>
      </c>
      <c r="F148" s="6">
        <f t="shared" si="15"/>
        <v>95.23809523809528</v>
      </c>
      <c r="G148" s="6">
        <f t="shared" si="12"/>
        <v>55.55555555555558</v>
      </c>
      <c r="H148" s="65">
        <f t="shared" si="16"/>
        <v>805.5999999999931</v>
      </c>
      <c r="I148" s="65">
        <f t="shared" si="14"/>
        <v>12889.599999999993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319270.1</v>
      </c>
      <c r="C149" s="81">
        <f>C43+C69+C72+C77+C79+C87+C102+C107+C100+C84+C98</f>
        <v>493497.39999999997</v>
      </c>
      <c r="D149" s="57">
        <f>D43+D69+D72+D77+D79+D87+D102+D107+D100+D84+D98</f>
        <v>283834.4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884900.5</v>
      </c>
      <c r="C150" s="51">
        <f>C6+C18+C33+C43+C51+C59+C69+C72+C77+C79+C87+C90+C95+C102+C107+C100+C84+C98+C45</f>
        <v>1395710.9000000001</v>
      </c>
      <c r="D150" s="51">
        <f>D6+D18+D33+D43+D51+D59+D69+D72+D77+D79+D87+D90+D95+D102+D107+D100+D84+D98+D45</f>
        <v>799472.1000000001</v>
      </c>
      <c r="E150" s="35">
        <v>100</v>
      </c>
      <c r="F150" s="3">
        <f>D150/B150*100</f>
        <v>90.34598805176402</v>
      </c>
      <c r="G150" s="3">
        <f aca="true" t="shared" si="18" ref="G150:G156">D150/C150*100</f>
        <v>57.28063741567111</v>
      </c>
      <c r="H150" s="51">
        <f aca="true" t="shared" si="19" ref="H150:H156">B150-D150</f>
        <v>85428.3999999999</v>
      </c>
      <c r="I150" s="51">
        <f aca="true" t="shared" si="20" ref="I150:I156">C150-D150</f>
        <v>596238.8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364291.1</v>
      </c>
      <c r="C151" s="64">
        <f>C8+C20+C34+C52+C60+C91+C115+C119+C46+C139+C131+C103</f>
        <v>589171.4999999998</v>
      </c>
      <c r="D151" s="64">
        <f>D8+D20+D34+D52+D60+D91+D115+D119+D46+D139+D131+D103</f>
        <v>357451.2999999998</v>
      </c>
      <c r="E151" s="6">
        <f>D151/D150*100</f>
        <v>44.710916115771866</v>
      </c>
      <c r="F151" s="6">
        <f aca="true" t="shared" si="21" ref="F151:F162">D151/B151*100</f>
        <v>98.12243560163832</v>
      </c>
      <c r="G151" s="6">
        <f t="shared" si="18"/>
        <v>60.67016140461647</v>
      </c>
      <c r="H151" s="65">
        <f t="shared" si="19"/>
        <v>6839.800000000163</v>
      </c>
      <c r="I151" s="76">
        <f t="shared" si="20"/>
        <v>231720.19999999995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69438.1</v>
      </c>
      <c r="C152" s="65">
        <f>C11+C23+C36+C55+C62+C92+C49+C140+C109+C112+C96+C137</f>
        <v>114196.40000000001</v>
      </c>
      <c r="D152" s="65">
        <f>D11+D23+D36+D55+D62+D92+D49+D140+D109+D112+D96+D137</f>
        <v>52013.1</v>
      </c>
      <c r="E152" s="6">
        <f>D152/D150*100</f>
        <v>6.505930600955305</v>
      </c>
      <c r="F152" s="6">
        <f t="shared" si="21"/>
        <v>74.90570738542672</v>
      </c>
      <c r="G152" s="6">
        <f t="shared" si="18"/>
        <v>45.54705752545614</v>
      </c>
      <c r="H152" s="65">
        <f t="shared" si="19"/>
        <v>17425.000000000007</v>
      </c>
      <c r="I152" s="76">
        <f t="shared" si="20"/>
        <v>62183.30000000001</v>
      </c>
      <c r="K152" s="43"/>
      <c r="L152" s="98"/>
    </row>
    <row r="153" spans="1:12" ht="18.75">
      <c r="A153" s="20" t="s">
        <v>1</v>
      </c>
      <c r="B153" s="64">
        <f>B22+B10+B54+B48+B61+B35+B123</f>
        <v>20895.499999999996</v>
      </c>
      <c r="C153" s="64">
        <f>C22+C10+C54+C48+C61+C35+C123</f>
        <v>31721.800000000003</v>
      </c>
      <c r="D153" s="64">
        <f>D22+D10+D54+D48+D61+D35+D123</f>
        <v>17108.200000000004</v>
      </c>
      <c r="E153" s="6">
        <f>D153/D150*100</f>
        <v>2.139937090987916</v>
      </c>
      <c r="F153" s="6">
        <f t="shared" si="21"/>
        <v>81.87504486611954</v>
      </c>
      <c r="G153" s="6">
        <f t="shared" si="18"/>
        <v>53.93199629277028</v>
      </c>
      <c r="H153" s="65">
        <f t="shared" si="19"/>
        <v>3787.299999999992</v>
      </c>
      <c r="I153" s="76">
        <f t="shared" si="20"/>
        <v>14613.599999999999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18042.7</v>
      </c>
      <c r="C154" s="64">
        <f>C12+C24+C104+C63+C38+C93+C129+C56</f>
        <v>29347.1</v>
      </c>
      <c r="D154" s="64">
        <f>D12+D24+D104+D63+D38+D93+D129+D56</f>
        <v>12905.100000000002</v>
      </c>
      <c r="E154" s="6">
        <f>D154/D150*100</f>
        <v>1.6142026719881784</v>
      </c>
      <c r="F154" s="6">
        <f t="shared" si="21"/>
        <v>71.52532603213488</v>
      </c>
      <c r="G154" s="6">
        <f t="shared" si="18"/>
        <v>43.97402128319324</v>
      </c>
      <c r="H154" s="65">
        <f t="shared" si="19"/>
        <v>5137.5999999999985</v>
      </c>
      <c r="I154" s="76">
        <f t="shared" si="20"/>
        <v>16441.999999999996</v>
      </c>
      <c r="K154" s="43"/>
      <c r="L154" s="98"/>
    </row>
    <row r="155" spans="1:12" ht="18.75">
      <c r="A155" s="20" t="s">
        <v>2</v>
      </c>
      <c r="B155" s="64">
        <f>B9+B21+B47+B53+B122</f>
        <v>14908.099999999999</v>
      </c>
      <c r="C155" s="64">
        <f>C9+C21+C47+C53+C122</f>
        <v>21243.1</v>
      </c>
      <c r="D155" s="64">
        <f>D9+D21+D47+D53+D122</f>
        <v>12755.400000000001</v>
      </c>
      <c r="E155" s="6">
        <f>D155/D150*100</f>
        <v>1.5954778159237828</v>
      </c>
      <c r="F155" s="6">
        <f t="shared" si="21"/>
        <v>85.56019881809219</v>
      </c>
      <c r="G155" s="6">
        <f t="shared" si="18"/>
        <v>60.044908699766054</v>
      </c>
      <c r="H155" s="65">
        <f t="shared" si="19"/>
        <v>2152.699999999997</v>
      </c>
      <c r="I155" s="76">
        <f t="shared" si="20"/>
        <v>8487.699999999997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397325.00000000006</v>
      </c>
      <c r="C156" s="64">
        <f>C150-C151-C152-C153-C154-C155</f>
        <v>610031.0000000003</v>
      </c>
      <c r="D156" s="64">
        <f>D150-D151-D152-D153-D154-D155</f>
        <v>347239.0000000003</v>
      </c>
      <c r="E156" s="6">
        <f>D156/D150*100</f>
        <v>43.43353570437296</v>
      </c>
      <c r="F156" s="6">
        <f t="shared" si="21"/>
        <v>87.39419870383193</v>
      </c>
      <c r="G156" s="40">
        <f t="shared" si="18"/>
        <v>56.92153349583875</v>
      </c>
      <c r="H156" s="65">
        <f t="shared" si="19"/>
        <v>50085.99999999977</v>
      </c>
      <c r="I156" s="65">
        <f t="shared" si="20"/>
        <v>262792.00000000006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22970.4-100+550+29.9+110+417.7</f>
        <v>23978.000000000004</v>
      </c>
      <c r="C158" s="70">
        <f>35718.9-832.3</f>
        <v>34886.6</v>
      </c>
      <c r="D158" s="70">
        <f>33+3.1+31.8+118.6+8.5+18.3+41+591.6+0.1+448.4+20+14.4+41.3+31.5+458.7+42.9+92.6+54.3+185.1+276.9+138.9+420.8+189.7+128.4+1374+1199.8+948.5+463.6+2.3+2.2+200</f>
        <v>7580.300000000001</v>
      </c>
      <c r="E158" s="14"/>
      <c r="F158" s="6">
        <f t="shared" si="21"/>
        <v>31.613562432229543</v>
      </c>
      <c r="G158" s="6">
        <f aca="true" t="shared" si="22" ref="G158:G167">D158/C158*100</f>
        <v>21.728400016052014</v>
      </c>
      <c r="H158" s="65">
        <f>B158-D158</f>
        <v>16397.700000000004</v>
      </c>
      <c r="I158" s="65">
        <f aca="true" t="shared" si="23" ref="I158:I167">C158-D158</f>
        <v>27306.299999999996</v>
      </c>
      <c r="K158" s="43"/>
      <c r="L158" s="43"/>
    </row>
    <row r="159" spans="1:12" ht="18.75">
      <c r="A159" s="20" t="s">
        <v>22</v>
      </c>
      <c r="B159" s="85">
        <f>25703.8-400+720</f>
        <v>26023.8</v>
      </c>
      <c r="C159" s="64">
        <f>51080.5+400</f>
        <v>51480.5</v>
      </c>
      <c r="D159" s="64">
        <f>100+49.9+293.6+174.2+159.5+52+404.4+89.3+150+694.7+650+637.7+888.1+1549.4+1150.4+28.8+73+685+233.1+79.4+200+254.7+419.8+99.5+57.1+1.6+2862.1+4096.9+63.4+185.1+178.3+1864.4</f>
        <v>18425.4</v>
      </c>
      <c r="E159" s="6"/>
      <c r="F159" s="6">
        <f t="shared" si="21"/>
        <v>70.80211191294123</v>
      </c>
      <c r="G159" s="6">
        <f t="shared" si="22"/>
        <v>35.79102767067142</v>
      </c>
      <c r="H159" s="65">
        <f aca="true" t="shared" si="24" ref="H159:H166">B159-D159</f>
        <v>7598.399999999998</v>
      </c>
      <c r="I159" s="65">
        <f t="shared" si="23"/>
        <v>33055.1</v>
      </c>
      <c r="K159" s="43"/>
      <c r="L159" s="43"/>
    </row>
    <row r="160" spans="1:12" ht="18.75">
      <c r="A160" s="20" t="s">
        <v>58</v>
      </c>
      <c r="B160" s="85">
        <f>187976.7-550-29.9-110-17.7+1477-1477-720</f>
        <v>186549.1</v>
      </c>
      <c r="C160" s="64">
        <f>332753.4-60000+332.5-4923.4</f>
        <v>268162.5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</f>
        <v>112753.30000000002</v>
      </c>
      <c r="E160" s="6"/>
      <c r="F160" s="6">
        <f t="shared" si="21"/>
        <v>60.44162099951167</v>
      </c>
      <c r="G160" s="6">
        <f t="shared" si="22"/>
        <v>42.04663217265651</v>
      </c>
      <c r="H160" s="65">
        <f t="shared" si="24"/>
        <v>73795.79999999999</v>
      </c>
      <c r="I160" s="65">
        <f t="shared" si="23"/>
        <v>155409.19999999998</v>
      </c>
      <c r="K160" s="43"/>
      <c r="L160" s="43"/>
    </row>
    <row r="161" spans="1:12" ht="37.5">
      <c r="A161" s="20" t="s">
        <v>67</v>
      </c>
      <c r="B161" s="85">
        <v>1477</v>
      </c>
      <c r="C161" s="64">
        <v>4923.4</v>
      </c>
      <c r="D161" s="64">
        <f>1477</f>
        <v>1477</v>
      </c>
      <c r="E161" s="6"/>
      <c r="F161" s="6">
        <f t="shared" si="21"/>
        <v>100</v>
      </c>
      <c r="G161" s="6">
        <f t="shared" si="22"/>
        <v>29.999593776658408</v>
      </c>
      <c r="H161" s="65">
        <f t="shared" si="24"/>
        <v>0</v>
      </c>
      <c r="I161" s="65">
        <f t="shared" si="23"/>
        <v>3446.3999999999996</v>
      </c>
      <c r="K161" s="43"/>
      <c r="L161" s="43"/>
    </row>
    <row r="162" spans="1:12" ht="18.75">
      <c r="A162" s="20" t="s">
        <v>13</v>
      </c>
      <c r="B162" s="85">
        <f>9458.4-150</f>
        <v>9308.4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</f>
        <v>5386.799999999998</v>
      </c>
      <c r="E162" s="17"/>
      <c r="F162" s="6">
        <f t="shared" si="21"/>
        <v>57.8703106871213</v>
      </c>
      <c r="G162" s="6">
        <f t="shared" si="22"/>
        <v>39.371149165698235</v>
      </c>
      <c r="H162" s="65">
        <f t="shared" si="24"/>
        <v>3921.6000000000013</v>
      </c>
      <c r="I162" s="65">
        <f t="shared" si="23"/>
        <v>8295.300000000003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1133407.5</v>
      </c>
      <c r="C167" s="87">
        <f>C150+C158+C162+C163+C159+C166+C165+C160+C164+C161</f>
        <v>1770964.3000000003</v>
      </c>
      <c r="D167" s="87">
        <f>D150+D158+D162+D163+D159+D166+D165+D160+D164+D161</f>
        <v>945518.6000000002</v>
      </c>
      <c r="E167" s="22"/>
      <c r="F167" s="3">
        <f>D167/B167*100</f>
        <v>83.42265248818278</v>
      </c>
      <c r="G167" s="3">
        <f t="shared" si="22"/>
        <v>53.39004292746048</v>
      </c>
      <c r="H167" s="51">
        <f>B167-D167</f>
        <v>187888.8999999998</v>
      </c>
      <c r="I167" s="51">
        <f t="shared" si="23"/>
        <v>825445.7000000001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799472.1000000001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799472.1000000001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2016-06-30T11:54:53Z</cp:lastPrinted>
  <dcterms:created xsi:type="dcterms:W3CDTF">2000-06-20T04:48:00Z</dcterms:created>
  <dcterms:modified xsi:type="dcterms:W3CDTF">2016-07-28T05:09:00Z</dcterms:modified>
  <cp:category/>
  <cp:version/>
  <cp:contentType/>
  <cp:contentStatus/>
</cp:coreProperties>
</file>